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hris\Downloads\"/>
    </mc:Choice>
  </mc:AlternateContent>
  <xr:revisionPtr revIDLastSave="0" documentId="8_{2CFD1988-9692-41AB-9268-78F67CCF73B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F26" i="1"/>
  <c r="K29" i="1"/>
  <c r="E31" i="1"/>
  <c r="G31" i="1" s="1"/>
  <c r="F31" i="1" s="1"/>
  <c r="E30" i="1"/>
  <c r="G30" i="1" s="1"/>
  <c r="E29" i="1"/>
  <c r="G29" i="1" s="1"/>
  <c r="F29" i="1" s="1"/>
  <c r="E28" i="1"/>
  <c r="G28" i="1" s="1"/>
  <c r="F28" i="1" s="1"/>
  <c r="E32" i="1"/>
  <c r="G32" i="1" s="1"/>
  <c r="F32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F22" i="1" s="1"/>
  <c r="E23" i="1"/>
  <c r="G23" i="1" s="1"/>
  <c r="F23" i="1" s="1"/>
  <c r="E24" i="1"/>
  <c r="G24" i="1" s="1"/>
  <c r="F24" i="1" s="1"/>
  <c r="E25" i="1"/>
  <c r="G25" i="1" s="1"/>
  <c r="F25" i="1" s="1"/>
  <c r="E26" i="1"/>
  <c r="G26" i="1" s="1"/>
  <c r="E27" i="1"/>
  <c r="G27" i="1" s="1"/>
  <c r="F27" i="1" s="1"/>
  <c r="F30" i="1" l="1"/>
  <c r="K13" i="1"/>
  <c r="K15" i="1" s="1"/>
  <c r="K7" i="1"/>
  <c r="F56" i="1"/>
  <c r="E52" i="1"/>
  <c r="F52" i="1" s="1"/>
  <c r="G52" i="1" s="1"/>
  <c r="E51" i="1"/>
  <c r="F51" i="1" s="1"/>
  <c r="G51" i="1" s="1"/>
  <c r="E50" i="1"/>
  <c r="F50" i="1" s="1"/>
  <c r="G50" i="1" s="1"/>
  <c r="E49" i="1"/>
  <c r="F49" i="1" s="1"/>
  <c r="G49" i="1" s="1"/>
  <c r="E48" i="1"/>
  <c r="F48" i="1" s="1"/>
  <c r="G48" i="1" s="1"/>
  <c r="E47" i="1"/>
  <c r="F47" i="1" s="1"/>
  <c r="G47" i="1" s="1"/>
  <c r="E46" i="1"/>
  <c r="F46" i="1" s="1"/>
  <c r="G46" i="1" s="1"/>
  <c r="E45" i="1"/>
  <c r="F45" i="1" s="1"/>
  <c r="G45" i="1" s="1"/>
  <c r="E44" i="1"/>
  <c r="F44" i="1" s="1"/>
  <c r="G44" i="1" s="1"/>
  <c r="E43" i="1"/>
  <c r="F43" i="1" s="1"/>
  <c r="G43" i="1" s="1"/>
  <c r="E42" i="1"/>
  <c r="F42" i="1" s="1"/>
  <c r="G42" i="1" s="1"/>
  <c r="E41" i="1"/>
  <c r="F41" i="1" s="1"/>
  <c r="G41" i="1" s="1"/>
  <c r="E40" i="1"/>
  <c r="F40" i="1" s="1"/>
  <c r="G40" i="1" s="1"/>
  <c r="E39" i="1"/>
  <c r="F39" i="1" s="1"/>
  <c r="G39" i="1" s="1"/>
  <c r="E38" i="1"/>
  <c r="F38" i="1" s="1"/>
  <c r="G38" i="1" s="1"/>
  <c r="E37" i="1"/>
  <c r="F37" i="1" s="1"/>
  <c r="G37" i="1" s="1"/>
  <c r="E36" i="1"/>
  <c r="F36" i="1" s="1"/>
  <c r="G36" i="1" s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K2" i="1" l="1"/>
  <c r="K3" i="1" s="1"/>
  <c r="J39" i="1"/>
  <c r="K39" i="1" s="1"/>
  <c r="J40" i="1"/>
  <c r="K40" i="1" s="1"/>
  <c r="J41" i="1"/>
  <c r="K41" i="1" s="1"/>
  <c r="J42" i="1"/>
  <c r="K42" i="1" s="1"/>
  <c r="J51" i="1"/>
  <c r="K51" i="1" s="1"/>
  <c r="J52" i="1"/>
  <c r="K52" i="1" s="1"/>
  <c r="J43" i="1"/>
  <c r="K43" i="1" s="1"/>
  <c r="J44" i="1"/>
  <c r="K44" i="1" s="1"/>
  <c r="J45" i="1"/>
  <c r="K45" i="1" s="1"/>
  <c r="J46" i="1"/>
  <c r="K46" i="1" s="1"/>
  <c r="J47" i="1"/>
  <c r="K47" i="1" s="1"/>
  <c r="J36" i="1"/>
  <c r="K36" i="1" s="1"/>
  <c r="J48" i="1"/>
  <c r="K48" i="1" s="1"/>
  <c r="J37" i="1"/>
  <c r="K37" i="1" s="1"/>
  <c r="J49" i="1"/>
  <c r="K49" i="1" s="1"/>
  <c r="J38" i="1"/>
  <c r="K38" i="1" s="1"/>
  <c r="J50" i="1"/>
  <c r="K50" i="1" s="1"/>
  <c r="F5" i="1"/>
  <c r="K4" i="1" s="1"/>
  <c r="K6" i="1"/>
  <c r="K8" i="1" l="1"/>
  <c r="K17" i="1"/>
  <c r="K18" i="1"/>
  <c r="K19" i="1" l="1"/>
</calcChain>
</file>

<file path=xl/sharedStrings.xml><?xml version="1.0" encoding="utf-8"?>
<sst xmlns="http://schemas.openxmlformats.org/spreadsheetml/2006/main" count="143" uniqueCount="132">
  <si>
    <t>Verein:</t>
  </si>
  <si>
    <t>Kader: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</si>
  <si>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</si>
  <si>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</si>
  <si>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</si>
  <si>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</si>
  <si>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</si>
  <si>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</si>
  <si>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</si>
  <si>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</si>
  <si>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</si>
  <si>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</si>
  <si>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</si>
  <si>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</si>
  <si>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</si>
  <si>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</si>
  <si>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</si>
  <si>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</si>
  <si>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</si>
  <si>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</si>
  <si>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</si>
  <si>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</si>
  <si>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</si>
  <si>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</si>
  <si>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</si>
  <si>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</si>
  <si>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Nachname</t>
  </si>
  <si>
    <t>Vorname</t>
  </si>
  <si>
    <t>Pos</t>
  </si>
  <si>
    <t>GES</t>
  </si>
  <si>
    <t>TW</t>
  </si>
  <si>
    <t>RV</t>
  </si>
  <si>
    <t>IV</t>
  </si>
  <si>
    <t>LV</t>
  </si>
  <si>
    <t>ZDM</t>
  </si>
  <si>
    <t>RM</t>
  </si>
  <si>
    <t>ZM</t>
  </si>
  <si>
    <t>ST</t>
  </si>
  <si>
    <t>Restliche Spieltage:</t>
  </si>
  <si>
    <t>Kaderkosten (Spieltag)</t>
  </si>
  <si>
    <t>Kaderkosten (Saison)</t>
  </si>
  <si>
    <t>Kaderkosten (Restsaison)</t>
  </si>
  <si>
    <t>FG:</t>
  </si>
  <si>
    <t>Stadion:</t>
  </si>
  <si>
    <t>Heimspiele:</t>
  </si>
  <si>
    <t>Team:</t>
  </si>
  <si>
    <t>FG</t>
  </si>
  <si>
    <t>Mögl. Zuschauer</t>
  </si>
  <si>
    <t>Tats. Zuschauer</t>
  </si>
  <si>
    <t>Einnahmen</t>
  </si>
  <si>
    <t>Kosten (Restsaison)</t>
  </si>
  <si>
    <t>Kosten (Spieltag)</t>
  </si>
  <si>
    <t>Zuschauereinnahmen:</t>
  </si>
  <si>
    <t>Prämien:</t>
  </si>
  <si>
    <t>Siege:</t>
  </si>
  <si>
    <t>Unentschieden:</t>
  </si>
  <si>
    <t>Niederlagen:</t>
  </si>
  <si>
    <t>Saisongesamtbilanz:</t>
  </si>
  <si>
    <t>Stadionausbaurechner:</t>
  </si>
  <si>
    <t>Stadiongröße</t>
  </si>
  <si>
    <t>Wie viel neue Plätze?</t>
  </si>
  <si>
    <t>Neue Stadiongröße</t>
  </si>
  <si>
    <t>Kosten:</t>
  </si>
  <si>
    <t>Zuschauereinnahmen (neu)</t>
  </si>
  <si>
    <t>Geld</t>
  </si>
  <si>
    <t>Zuschauereinnahmen (alt)</t>
  </si>
  <si>
    <t>Gewinn</t>
  </si>
  <si>
    <t>Zuschauer Ausbau</t>
  </si>
  <si>
    <t>-1 wenn kein Spieler vorhanden</t>
  </si>
  <si>
    <t>Kevin</t>
  </si>
  <si>
    <t>Florian</t>
  </si>
  <si>
    <t>Wichtig: Der Kader muss mindestens aus 17 Feldspielern und einem Torhüter bestehen, maximal aus 25 Feldspielern!</t>
  </si>
  <si>
    <t>28.</t>
  </si>
  <si>
    <t>25.</t>
  </si>
  <si>
    <t>26.</t>
  </si>
  <si>
    <t>27.</t>
  </si>
  <si>
    <t>Gehaltsindex:</t>
  </si>
  <si>
    <t>Saisons bis zur Amortisierung</t>
  </si>
  <si>
    <t>Müller</t>
  </si>
  <si>
    <t>Stirtzel</t>
  </si>
  <si>
    <t>Kuhn</t>
  </si>
  <si>
    <t>Moritz</t>
  </si>
  <si>
    <t>Höhn</t>
  </si>
  <si>
    <t>Immanuel</t>
  </si>
  <si>
    <t>Dumic</t>
  </si>
  <si>
    <t>Dario</t>
  </si>
  <si>
    <t>Pfeiffer</t>
  </si>
  <si>
    <t>Patric</t>
  </si>
  <si>
    <t>Frick</t>
  </si>
  <si>
    <t>Davy</t>
  </si>
  <si>
    <t>Holland</t>
  </si>
  <si>
    <t>Schwede</t>
  </si>
  <si>
    <t>Tobias</t>
  </si>
  <si>
    <t>Fabian</t>
  </si>
  <si>
    <t>Palsson</t>
  </si>
  <si>
    <t>Zalazar</t>
  </si>
  <si>
    <t>Mickels</t>
  </si>
  <si>
    <t>Kempe</t>
  </si>
  <si>
    <t>Teuchert</t>
  </si>
  <si>
    <t>Berko</t>
  </si>
  <si>
    <t>Shelton</t>
  </si>
  <si>
    <t>Herrmann</t>
  </si>
  <si>
    <t>Wittek</t>
  </si>
  <si>
    <t>Victor</t>
  </si>
  <si>
    <t>Tim</t>
  </si>
  <si>
    <t>Skarke</t>
  </si>
  <si>
    <t>Rodrigo</t>
  </si>
  <si>
    <t>Leeroy-Jacques</t>
  </si>
  <si>
    <t>Erich</t>
  </si>
  <si>
    <t>Cedric</t>
  </si>
  <si>
    <t>Khiry</t>
  </si>
  <si>
    <t>Patrick</t>
  </si>
  <si>
    <t>Matthias</t>
  </si>
  <si>
    <t>LM</t>
  </si>
  <si>
    <t>SV Darmstadt 98</t>
  </si>
  <si>
    <t>Sandhausen</t>
  </si>
  <si>
    <t>Zwickau</t>
  </si>
  <si>
    <t>Brauunschweig</t>
  </si>
  <si>
    <t>Havelse</t>
  </si>
  <si>
    <t>Halle</t>
  </si>
  <si>
    <t>Heidenheim</t>
  </si>
  <si>
    <t>1860 München</t>
  </si>
  <si>
    <t>Dresden</t>
  </si>
  <si>
    <t>Augsburg</t>
  </si>
  <si>
    <t>Viktoria Berlin</t>
  </si>
  <si>
    <t>Viktoria Köln</t>
  </si>
  <si>
    <t>Türkgücü München</t>
  </si>
  <si>
    <t>Meppen</t>
  </si>
  <si>
    <t>Verl</t>
  </si>
  <si>
    <t>Schalke 04</t>
  </si>
  <si>
    <t>Barackler</t>
  </si>
  <si>
    <t>Bochum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</si>
</sst>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0" xfId="0" applyFont="1" applyFill="1"/>
    <xf numFmtId="0" fontId="4" fillId="3" borderId="0" xfId="0" applyFont="1" applyFill="1"/>
    <xf numFmtId="0" fontId="1" fillId="4" borderId="1" xfId="0" applyFont="1" applyFill="1" applyBorder="1"/>
    <xf numFmtId="0" fontId="4" fillId="4" borderId="1" xfId="0" applyFont="1" applyFill="1" applyBorder="1"/>
    <xf numFmtId="0" fontId="1" fillId="5" borderId="1" xfId="0" applyFont="1" applyFill="1" applyBorder="1"/>
    <xf numFmtId="0" fontId="4" fillId="5" borderId="1" xfId="0" applyFont="1" applyFill="1" applyBorder="1"/>
    <xf numFmtId="0" fontId="3" fillId="5" borderId="1" xfId="0" applyFont="1" applyFill="1" applyBorder="1"/>
    <xf numFmtId="0" fontId="1" fillId="5" borderId="0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5" borderId="7" xfId="0" applyFont="1" applyFill="1" applyBorder="1"/>
    <xf numFmtId="0" fontId="1" fillId="5" borderId="6" xfId="0" applyFont="1" applyFill="1" applyBorder="1"/>
    <xf numFmtId="0" fontId="5" fillId="2" borderId="1" xfId="0" applyFont="1" applyFill="1" applyBorder="1"/>
    <xf numFmtId="0" fontId="4" fillId="4" borderId="0" xfId="0" applyFont="1" applyFill="1" applyBorder="1"/>
    <xf numFmtId="0" fontId="6" fillId="3" borderId="0" xfId="0" applyFont="1" applyFill="1"/>
    <xf numFmtId="0" fontId="6" fillId="3" borderId="1" xfId="0" applyFont="1" applyFill="1" applyBorder="1"/>
    <xf numFmtId="0" fontId="1" fillId="3" borderId="0" xfId="0" quotePrefix="1" applyFont="1" applyFill="1"/>
    <xf numFmtId="0" fontId="1" fillId="3" borderId="0" xfId="0" applyFont="1" applyFill="1" applyBorder="1"/>
    <xf numFmtId="0" fontId="5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workbookViewId="0">
      <selection activeCell="O19" sqref="O19"/>
    </sheetView>
  </sheetViews>
  <sheetFormatPr baseColWidth="10" defaultColWidth="9.140625" defaultRowHeight="15" x14ac:dyDescent="0.25"/>
  <cols>
    <col min="3" max="3" width="22.7109375" customWidth="1"/>
    <col min="4" max="4" width="20" customWidth="1"/>
    <col min="5" max="5" width="15.7109375" customWidth="1"/>
    <col min="6" max="6" width="18.7109375" customWidth="1"/>
    <col min="7" max="8" width="16" customWidth="1"/>
    <col min="10" max="10" width="26.42578125" customWidth="1"/>
    <col min="11" max="13" width="9.28515625" customWidth="1"/>
    <col min="19" max="19" width="10" bestFit="1" customWidth="1"/>
  </cols>
  <sheetData>
    <row r="1" spans="1:12" x14ac:dyDescent="0.25">
      <c r="A1" s="5" t="s">
        <v>0</v>
      </c>
      <c r="B1" s="13" t="s">
        <v>114</v>
      </c>
      <c r="C1" s="14"/>
      <c r="D1" s="9"/>
      <c r="E1" s="9"/>
      <c r="F1" s="5" t="s">
        <v>43</v>
      </c>
      <c r="G1" s="5">
        <v>17400</v>
      </c>
      <c r="H1" s="8"/>
      <c r="I1" s="1"/>
      <c r="J1" s="1"/>
      <c r="K1" s="1"/>
      <c r="L1" s="1"/>
    </row>
    <row r="2" spans="1:12" x14ac:dyDescent="0.25">
      <c r="A2" s="5" t="s">
        <v>42</v>
      </c>
      <c r="B2" s="6">
        <v>9</v>
      </c>
      <c r="C2" s="8"/>
      <c r="D2" s="5" t="s">
        <v>38</v>
      </c>
      <c r="E2" s="7">
        <v>34</v>
      </c>
      <c r="F2" s="8"/>
      <c r="G2" s="10"/>
      <c r="H2" s="8"/>
      <c r="I2" s="1"/>
      <c r="J2" s="3" t="s">
        <v>39</v>
      </c>
      <c r="K2" s="3">
        <f>SUM(G5,G6,G7,G8,G9,G10,G11,G12,G13,G14,G15,G16,G18,G17,G19,G20,G21,G22,G23,G24,G25,G26,G27,G32)</f>
        <v>48250</v>
      </c>
      <c r="L2" s="1"/>
    </row>
    <row r="3" spans="1:12" x14ac:dyDescent="0.25">
      <c r="A3" s="5" t="s">
        <v>1</v>
      </c>
      <c r="B3" s="11"/>
      <c r="C3" s="11"/>
      <c r="D3" s="11"/>
      <c r="E3" s="11"/>
      <c r="F3" s="11"/>
      <c r="G3" s="12"/>
      <c r="H3" s="8"/>
      <c r="I3" s="1"/>
      <c r="J3" s="3" t="s">
        <v>40</v>
      </c>
      <c r="K3" s="3">
        <f>(34*K2)</f>
        <v>1640500</v>
      </c>
      <c r="L3" s="1"/>
    </row>
    <row r="4" spans="1:12" x14ac:dyDescent="0.25">
      <c r="A4" s="1"/>
      <c r="B4" s="1" t="s">
        <v>28</v>
      </c>
      <c r="C4" s="1" t="s">
        <v>26</v>
      </c>
      <c r="D4" s="1" t="s">
        <v>27</v>
      </c>
      <c r="E4" s="17" t="s">
        <v>29</v>
      </c>
      <c r="F4" s="1" t="s">
        <v>50</v>
      </c>
      <c r="G4" s="1" t="s">
        <v>51</v>
      </c>
      <c r="H4" s="2" t="s">
        <v>29</v>
      </c>
      <c r="I4" s="1"/>
      <c r="J4" s="3" t="s">
        <v>41</v>
      </c>
      <c r="K4" s="3">
        <f>SUM(F5,F6,F7,F8,F9,F10,F11,F13,F12,F14,F15,F16,F17,F18,F19,F20,F22,F21,F23,F24,F25,F26,F27,F32)</f>
        <v>1640500</v>
      </c>
      <c r="L4" s="1"/>
    </row>
    <row r="5" spans="1:12" x14ac:dyDescent="0.25">
      <c r="A5" s="1" t="s">
        <v>2</v>
      </c>
      <c r="B5" s="3" t="s">
        <v>30</v>
      </c>
      <c r="C5" s="3" t="s">
        <v>78</v>
      </c>
      <c r="D5" s="3" t="s">
        <v>69</v>
      </c>
      <c r="E5" s="18">
        <f>H5+1</f>
        <v>73</v>
      </c>
      <c r="F5" s="3">
        <f>(E2*G5)</f>
        <v>204000</v>
      </c>
      <c r="G5" s="3">
        <f t="shared" ref="G5:G6" si="0">IF(E5&lt;1,0,IF(E5&lt;=63,500,IF(E5=64,750,IF(E5=65,1000,IF(E5=66,1250,IF(E5=67,1500,IF(E5=68,2000,IF(E5=69,2500,IF(E5=70,3000,IF(E5=71,4000,IF(E5=72,5000,IF(E5=73,6000,IF(E5=74,7500,IF(E5=75,9000,IF(E5=76,11500,IF(E5=77,14000,IF(E5=78,17000,IF(E5=79,20000,IF(E5=80,23500,IF(E5=81,27000,IF(E5=82,31000,IF(E5&lt;=83,35000,IF(E5=84,40000,IF(E5=85,45000,IF(E5=86,50000,IF(E5=87,55000,IF(E5=88,60000,IF(E5=89,65000,IF(E5=90,70000,IF(E5=91,75000,IF(E5=92,80000,IF(E5=93,85000,IF(E5=94,90000,IF(E5=95,95000,IF(E5=96,100000,IF(E5=97,105000,IF(E5=98,110000,IF(E5=99,115000))))))))))))))))))))))))))))))))))))))</f>
        <v>6000</v>
      </c>
      <c r="H5" s="16">
        <v>72</v>
      </c>
      <c r="I5" s="1"/>
      <c r="J5" s="1"/>
      <c r="K5" s="1"/>
      <c r="L5" s="1"/>
    </row>
    <row r="6" spans="1:12" x14ac:dyDescent="0.25">
      <c r="A6" s="1" t="s">
        <v>3</v>
      </c>
      <c r="B6" s="3" t="s">
        <v>30</v>
      </c>
      <c r="C6" s="3" t="s">
        <v>79</v>
      </c>
      <c r="D6" s="3" t="s">
        <v>70</v>
      </c>
      <c r="E6" s="18">
        <f t="shared" ref="E6:E31" si="1">H6+1</f>
        <v>65</v>
      </c>
      <c r="F6" s="3">
        <f>(E2*G6)</f>
        <v>34000</v>
      </c>
      <c r="G6" s="3">
        <f t="shared" si="0"/>
        <v>1000</v>
      </c>
      <c r="H6" s="16">
        <v>64</v>
      </c>
      <c r="I6" s="1"/>
      <c r="J6" s="3" t="s">
        <v>52</v>
      </c>
      <c r="K6" s="3">
        <f>SUM(G36,G37,G38,G39,G40,G41,G42,G43,G44,G45,G46,G47,G48,G49,G50,G51,G52)</f>
        <v>2079000</v>
      </c>
      <c r="L6" s="1"/>
    </row>
    <row r="7" spans="1:12" x14ac:dyDescent="0.25">
      <c r="A7" s="1" t="s">
        <v>4</v>
      </c>
      <c r="B7" s="3" t="s">
        <v>31</v>
      </c>
      <c r="C7" s="3" t="s">
        <v>80</v>
      </c>
      <c r="D7" s="3" t="s">
        <v>81</v>
      </c>
      <c r="E7" s="18">
        <f t="shared" si="1"/>
        <v>66</v>
      </c>
      <c r="F7" s="3">
        <f>(E2*G7)</f>
        <v>42500</v>
      </c>
      <c r="G7" s="3">
        <f>IF(E7&lt;1,0,IF(E7&lt;=63,500,IF(E7=64,750,IF(E7=65,1000,IF(E7=66,1250,IF(E7=67,1500,IF(E7=68,2000,IF(E7=69,2500,IF(E7=70,3000,IF(E7=71,4000,IF(E7=72,5000,IF(E7=73,6000,IF(E7=74,7500,IF(E7=75,9000,IF(E7=76,11500,IF(E7=77,14000,IF(E7=78,17000,IF(E7=79,20000,IF(E7=80,23500,IF(E7=81,27000,IF(E7=82,31000,IF(E7&lt;=83,35000,IF(E7=84,40000,IF(E7=85,45000,IF(E7=86,50000,IF(E7=87,55000,IF(E7=88,60000,IF(E7=89,65000,IF(E7=90,70000,IF(E7=91,75000,IF(E7=92,80000,IF(E7=93,85000,IF(E7=94,90000,IF(E7=95,95000,IF(E7=96,100000,IF(E7=97,105000,IF(E7=98,110000,IF(E7=99,115000))))))))))))))))))))))))))))))))))))))</f>
        <v>1250</v>
      </c>
      <c r="H7" s="16">
        <v>65</v>
      </c>
      <c r="I7" s="1"/>
      <c r="J7" s="3" t="s">
        <v>53</v>
      </c>
      <c r="K7" s="3">
        <f>(D56*B2*5000+E56*B2*2500)</f>
        <v>0</v>
      </c>
      <c r="L7" s="1"/>
    </row>
    <row r="8" spans="1:12" x14ac:dyDescent="0.25">
      <c r="A8" s="1" t="s">
        <v>5</v>
      </c>
      <c r="B8" s="3" t="s">
        <v>32</v>
      </c>
      <c r="C8" s="3" t="s">
        <v>82</v>
      </c>
      <c r="D8" s="3" t="s">
        <v>83</v>
      </c>
      <c r="E8" s="18">
        <f t="shared" si="1"/>
        <v>70</v>
      </c>
      <c r="F8" s="3">
        <f>(E2*G8)</f>
        <v>102000</v>
      </c>
      <c r="G8" s="3">
        <f t="shared" ref="G8:G32" si="2">IF(E8&lt;1,0,IF(E8&lt;=63,500,IF(E8=64,750,IF(E8=65,1000,IF(E8=66,1250,IF(E8=67,1500,IF(E8=68,2000,IF(E8=69,2500,IF(E8=70,3000,IF(E8=71,4000,IF(E8=72,5000,IF(E8=73,6000,IF(E8=74,7500,IF(E8=75,9000,IF(E8=76,11500,IF(E8=77,14000,IF(E8=78,17000,IF(E8=79,20000,IF(E8=80,23500,IF(E8=81,27000,IF(E8=82,31000,IF(E8&lt;=83,35000,IF(E8=84,40000,IF(E8=85,45000,IF(E8=86,50000,IF(E8=87,55000,IF(E8=88,60000,IF(E8=89,65000,IF(E8=90,70000,IF(E8=91,75000,IF(E8=92,80000,IF(E8=93,85000,IF(E8=94,90000,IF(E8=95,95000,IF(E8=96,100000,IF(E8=97,105000,IF(E8=98,110000,IF(E8=99,115000))))))))))))))))))))))))))))))))))))))</f>
        <v>3000</v>
      </c>
      <c r="H8" s="16">
        <v>69</v>
      </c>
      <c r="I8" s="1"/>
      <c r="J8" s="3" t="s">
        <v>57</v>
      </c>
      <c r="K8" s="15">
        <f>(K6+K7-K3)</f>
        <v>438500</v>
      </c>
      <c r="L8" s="1"/>
    </row>
    <row r="9" spans="1:12" x14ac:dyDescent="0.25">
      <c r="A9" s="1" t="s">
        <v>6</v>
      </c>
      <c r="B9" s="3" t="s">
        <v>32</v>
      </c>
      <c r="C9" s="3" t="s">
        <v>84</v>
      </c>
      <c r="D9" s="3" t="s">
        <v>85</v>
      </c>
      <c r="E9" s="18">
        <f t="shared" si="1"/>
        <v>68</v>
      </c>
      <c r="F9" s="3">
        <f>(E2*G9)</f>
        <v>68000</v>
      </c>
      <c r="G9" s="3">
        <f t="shared" si="2"/>
        <v>2000</v>
      </c>
      <c r="H9" s="16">
        <v>67</v>
      </c>
      <c r="I9" s="1"/>
      <c r="J9" s="1"/>
      <c r="K9" s="1"/>
      <c r="L9" s="1"/>
    </row>
    <row r="10" spans="1:12" x14ac:dyDescent="0.25">
      <c r="A10" s="1" t="s">
        <v>7</v>
      </c>
      <c r="B10" s="3" t="s">
        <v>32</v>
      </c>
      <c r="C10" s="3" t="s">
        <v>86</v>
      </c>
      <c r="D10" s="3" t="s">
        <v>87</v>
      </c>
      <c r="E10" s="18">
        <f t="shared" si="1"/>
        <v>68</v>
      </c>
      <c r="F10" s="3">
        <f>(E2*G10)</f>
        <v>68000</v>
      </c>
      <c r="G10" s="3">
        <f t="shared" si="2"/>
        <v>2000</v>
      </c>
      <c r="H10" s="16">
        <v>67</v>
      </c>
      <c r="I10" s="1"/>
      <c r="J10" s="1"/>
      <c r="K10" s="1"/>
      <c r="L10" s="1"/>
    </row>
    <row r="11" spans="1:12" x14ac:dyDescent="0.25">
      <c r="A11" s="1" t="s">
        <v>8</v>
      </c>
      <c r="B11" s="3" t="s">
        <v>32</v>
      </c>
      <c r="C11" s="3" t="s">
        <v>88</v>
      </c>
      <c r="D11" s="3" t="s">
        <v>89</v>
      </c>
      <c r="E11" s="18">
        <f t="shared" si="1"/>
        <v>65</v>
      </c>
      <c r="F11" s="3">
        <f>(E2*G11)</f>
        <v>34000</v>
      </c>
      <c r="G11" s="3">
        <f t="shared" si="2"/>
        <v>1000</v>
      </c>
      <c r="H11" s="16">
        <v>64</v>
      </c>
      <c r="I11" s="1"/>
      <c r="J11" s="1"/>
      <c r="K11" s="1"/>
      <c r="L11" s="1"/>
    </row>
    <row r="12" spans="1:12" x14ac:dyDescent="0.25">
      <c r="A12" s="1" t="s">
        <v>9</v>
      </c>
      <c r="B12" s="3" t="s">
        <v>33</v>
      </c>
      <c r="C12" s="3" t="s">
        <v>90</v>
      </c>
      <c r="D12" s="3" t="s">
        <v>93</v>
      </c>
      <c r="E12" s="18">
        <f t="shared" si="1"/>
        <v>72</v>
      </c>
      <c r="F12" s="3">
        <f>(E2*G12)</f>
        <v>170000</v>
      </c>
      <c r="G12" s="3">
        <f t="shared" si="2"/>
        <v>5000</v>
      </c>
      <c r="H12" s="16">
        <v>71</v>
      </c>
      <c r="I12" s="1"/>
      <c r="J12" s="3" t="s">
        <v>58</v>
      </c>
      <c r="K12" s="3"/>
      <c r="L12" s="1"/>
    </row>
    <row r="13" spans="1:12" x14ac:dyDescent="0.25">
      <c r="A13" s="1" t="s">
        <v>10</v>
      </c>
      <c r="B13" s="3" t="s">
        <v>33</v>
      </c>
      <c r="C13" s="3" t="s">
        <v>91</v>
      </c>
      <c r="D13" s="3" t="s">
        <v>92</v>
      </c>
      <c r="E13" s="18">
        <f t="shared" si="1"/>
        <v>64</v>
      </c>
      <c r="F13" s="3">
        <f>(E2*G13)</f>
        <v>25500</v>
      </c>
      <c r="G13" s="3">
        <f t="shared" si="2"/>
        <v>750</v>
      </c>
      <c r="H13" s="16">
        <v>63</v>
      </c>
      <c r="I13" s="1"/>
      <c r="J13" s="3" t="s">
        <v>59</v>
      </c>
      <c r="K13" s="3">
        <f>G1</f>
        <v>17400</v>
      </c>
      <c r="L13" s="1"/>
    </row>
    <row r="14" spans="1:12" x14ac:dyDescent="0.25">
      <c r="A14" s="1" t="s">
        <v>11</v>
      </c>
      <c r="B14" s="3" t="s">
        <v>34</v>
      </c>
      <c r="C14" s="3" t="s">
        <v>94</v>
      </c>
      <c r="D14" s="3" t="s">
        <v>103</v>
      </c>
      <c r="E14" s="18">
        <f t="shared" si="1"/>
        <v>73</v>
      </c>
      <c r="F14" s="3">
        <f>(E2*G14)</f>
        <v>204000</v>
      </c>
      <c r="G14" s="3">
        <f t="shared" si="2"/>
        <v>6000</v>
      </c>
      <c r="H14" s="16">
        <v>72</v>
      </c>
      <c r="I14" s="1"/>
      <c r="J14" s="3" t="s">
        <v>60</v>
      </c>
      <c r="K14" s="4">
        <v>0</v>
      </c>
      <c r="L14" s="1"/>
    </row>
    <row r="15" spans="1:12" x14ac:dyDescent="0.25">
      <c r="A15" s="1" t="s">
        <v>12</v>
      </c>
      <c r="B15" s="3" t="s">
        <v>35</v>
      </c>
      <c r="C15" s="3" t="s">
        <v>105</v>
      </c>
      <c r="D15" s="3" t="s">
        <v>104</v>
      </c>
      <c r="E15" s="18">
        <f t="shared" si="1"/>
        <v>70</v>
      </c>
      <c r="F15" s="3">
        <f>(E2*G15)</f>
        <v>102000</v>
      </c>
      <c r="G15" s="3">
        <f t="shared" si="2"/>
        <v>3000</v>
      </c>
      <c r="H15" s="16">
        <v>69</v>
      </c>
      <c r="I15" s="1"/>
      <c r="J15" s="3" t="s">
        <v>61</v>
      </c>
      <c r="K15" s="3">
        <f>(K13+K14)</f>
        <v>17400</v>
      </c>
      <c r="L15" s="1"/>
    </row>
    <row r="16" spans="1:12" x14ac:dyDescent="0.25">
      <c r="A16" s="1" t="s">
        <v>13</v>
      </c>
      <c r="B16" s="3" t="s">
        <v>36</v>
      </c>
      <c r="C16" s="3" t="s">
        <v>95</v>
      </c>
      <c r="D16" s="3" t="s">
        <v>106</v>
      </c>
      <c r="E16" s="18">
        <f t="shared" si="1"/>
        <v>71</v>
      </c>
      <c r="F16" s="3">
        <f>(E2*G16)</f>
        <v>136000</v>
      </c>
      <c r="G16" s="3">
        <f t="shared" si="2"/>
        <v>4000</v>
      </c>
      <c r="H16" s="16">
        <v>70</v>
      </c>
      <c r="I16" s="1"/>
      <c r="J16" s="3" t="s">
        <v>62</v>
      </c>
      <c r="K16" s="4">
        <v>0</v>
      </c>
      <c r="L16" s="1"/>
    </row>
    <row r="17" spans="1:12" x14ac:dyDescent="0.25">
      <c r="A17" s="1" t="s">
        <v>14</v>
      </c>
      <c r="B17" s="3" t="s">
        <v>113</v>
      </c>
      <c r="C17" s="3" t="s">
        <v>96</v>
      </c>
      <c r="D17" s="3" t="s">
        <v>107</v>
      </c>
      <c r="E17" s="18">
        <f t="shared" si="1"/>
        <v>65</v>
      </c>
      <c r="F17" s="3">
        <f>(E2*G17)</f>
        <v>34000</v>
      </c>
      <c r="G17" s="3">
        <f t="shared" si="2"/>
        <v>1000</v>
      </c>
      <c r="H17" s="16">
        <v>64</v>
      </c>
      <c r="I17" s="1"/>
      <c r="J17" s="3" t="s">
        <v>63</v>
      </c>
      <c r="K17" s="3">
        <f>SUM(K36,K37,K38,K39,K40,K41,K42,K43,K44,K45,K46,K47,K49,K48,K50,K51,K52)</f>
        <v>2079000</v>
      </c>
      <c r="L17" s="1"/>
    </row>
    <row r="18" spans="1:12" x14ac:dyDescent="0.25">
      <c r="A18" s="1" t="s">
        <v>15</v>
      </c>
      <c r="B18" s="3" t="s">
        <v>34</v>
      </c>
      <c r="C18" s="3" t="s">
        <v>97</v>
      </c>
      <c r="D18" s="3" t="s">
        <v>92</v>
      </c>
      <c r="E18" s="18">
        <f t="shared" si="1"/>
        <v>72</v>
      </c>
      <c r="F18" s="3">
        <f>(E2*G18)</f>
        <v>170000</v>
      </c>
      <c r="G18" s="3">
        <f t="shared" si="2"/>
        <v>5000</v>
      </c>
      <c r="H18" s="16">
        <v>71</v>
      </c>
      <c r="I18" s="1"/>
      <c r="J18" s="3" t="s">
        <v>65</v>
      </c>
      <c r="K18" s="3">
        <f>K6</f>
        <v>2079000</v>
      </c>
      <c r="L18" s="1"/>
    </row>
    <row r="19" spans="1:12" x14ac:dyDescent="0.25">
      <c r="A19" s="1" t="s">
        <v>16</v>
      </c>
      <c r="B19" s="3" t="s">
        <v>37</v>
      </c>
      <c r="C19" s="3" t="s">
        <v>98</v>
      </c>
      <c r="D19" s="3" t="s">
        <v>109</v>
      </c>
      <c r="E19" s="18">
        <f t="shared" si="1"/>
        <v>71</v>
      </c>
      <c r="F19" s="3">
        <f>(E2*G19)</f>
        <v>136000</v>
      </c>
      <c r="G19" s="3">
        <f t="shared" si="2"/>
        <v>4000</v>
      </c>
      <c r="H19" s="16">
        <v>70</v>
      </c>
      <c r="I19" s="1"/>
      <c r="J19" s="3" t="s">
        <v>66</v>
      </c>
      <c r="K19" s="3">
        <f>K17-K18</f>
        <v>0</v>
      </c>
      <c r="L19" s="1"/>
    </row>
    <row r="20" spans="1:12" x14ac:dyDescent="0.25">
      <c r="A20" s="1" t="s">
        <v>17</v>
      </c>
      <c r="B20" s="3" t="s">
        <v>37</v>
      </c>
      <c r="C20" s="3" t="s">
        <v>99</v>
      </c>
      <c r="D20" s="3" t="s">
        <v>108</v>
      </c>
      <c r="E20" s="18">
        <f t="shared" si="1"/>
        <v>68</v>
      </c>
      <c r="F20" s="3">
        <f>(E2*G20)</f>
        <v>68000</v>
      </c>
      <c r="G20" s="3">
        <f t="shared" si="2"/>
        <v>2000</v>
      </c>
      <c r="H20" s="16">
        <v>67</v>
      </c>
      <c r="I20" s="1"/>
      <c r="J20" s="3" t="s">
        <v>77</v>
      </c>
      <c r="K20" s="15" t="str">
        <f>IF(K19&gt;=0,"Nie!",IF(K19&gt;0,(K16/K19)))</f>
        <v>Nie!</v>
      </c>
      <c r="L20" s="1"/>
    </row>
    <row r="21" spans="1:12" x14ac:dyDescent="0.25">
      <c r="A21" s="1" t="s">
        <v>18</v>
      </c>
      <c r="B21" s="3" t="s">
        <v>37</v>
      </c>
      <c r="C21" s="3" t="s">
        <v>100</v>
      </c>
      <c r="D21" s="3" t="s">
        <v>110</v>
      </c>
      <c r="E21" s="18">
        <f t="shared" si="1"/>
        <v>66</v>
      </c>
      <c r="F21" s="3">
        <f>(E2*G21)</f>
        <v>42500</v>
      </c>
      <c r="G21" s="3">
        <f t="shared" si="2"/>
        <v>1250</v>
      </c>
      <c r="H21" s="16">
        <v>65</v>
      </c>
      <c r="I21" s="1"/>
      <c r="J21" s="1"/>
      <c r="K21" s="1"/>
      <c r="L21" s="1"/>
    </row>
    <row r="22" spans="1:12" x14ac:dyDescent="0.25">
      <c r="A22" s="1" t="s">
        <v>19</v>
      </c>
      <c r="B22" s="3"/>
      <c r="C22" s="3" t="s">
        <v>101</v>
      </c>
      <c r="D22" s="3" t="s">
        <v>111</v>
      </c>
      <c r="E22" s="18">
        <f t="shared" si="1"/>
        <v>0</v>
      </c>
      <c r="F22" s="3">
        <f>(E2*G22)</f>
        <v>0</v>
      </c>
      <c r="G22" s="3">
        <f t="shared" si="2"/>
        <v>0</v>
      </c>
      <c r="H22" s="16">
        <v>-1</v>
      </c>
      <c r="I22" s="1"/>
      <c r="J22" s="1"/>
      <c r="K22" s="1"/>
      <c r="L22" s="1"/>
    </row>
    <row r="23" spans="1:12" x14ac:dyDescent="0.25">
      <c r="A23" s="1" t="s">
        <v>20</v>
      </c>
      <c r="B23" s="3"/>
      <c r="C23" s="3" t="s">
        <v>102</v>
      </c>
      <c r="D23" s="3" t="s">
        <v>112</v>
      </c>
      <c r="E23" s="18">
        <f t="shared" si="1"/>
        <v>0</v>
      </c>
      <c r="F23" s="3">
        <f>(E2*G23)</f>
        <v>0</v>
      </c>
      <c r="G23" s="3">
        <f t="shared" si="2"/>
        <v>0</v>
      </c>
      <c r="H23" s="16">
        <v>-1</v>
      </c>
      <c r="I23" s="1"/>
      <c r="J23" s="1"/>
      <c r="K23" s="1"/>
      <c r="L23" s="1"/>
    </row>
    <row r="24" spans="1:12" x14ac:dyDescent="0.25">
      <c r="A24" s="1" t="s">
        <v>21</v>
      </c>
      <c r="B24" s="3"/>
      <c r="C24" s="3"/>
      <c r="D24" s="3"/>
      <c r="E24" s="18">
        <f t="shared" si="1"/>
        <v>0</v>
      </c>
      <c r="F24" s="3">
        <f>(E2*G24)</f>
        <v>0</v>
      </c>
      <c r="G24" s="3">
        <f t="shared" si="2"/>
        <v>0</v>
      </c>
      <c r="H24" s="16">
        <v>-1</v>
      </c>
      <c r="I24" s="1"/>
      <c r="J24" s="1"/>
      <c r="K24" s="1"/>
      <c r="L24" s="1"/>
    </row>
    <row r="25" spans="1:12" x14ac:dyDescent="0.25">
      <c r="A25" s="1" t="s">
        <v>22</v>
      </c>
      <c r="B25" s="3"/>
      <c r="C25" s="3"/>
      <c r="D25" s="3"/>
      <c r="E25" s="18">
        <f t="shared" si="1"/>
        <v>0</v>
      </c>
      <c r="F25" s="3">
        <f>(E2*G25)</f>
        <v>0</v>
      </c>
      <c r="G25" s="3">
        <f t="shared" si="2"/>
        <v>0</v>
      </c>
      <c r="H25" s="16">
        <v>-1</v>
      </c>
      <c r="I25" s="1"/>
      <c r="J25" s="19" t="s">
        <v>68</v>
      </c>
      <c r="K25" s="1"/>
      <c r="L25" s="1"/>
    </row>
    <row r="26" spans="1:12" x14ac:dyDescent="0.25">
      <c r="A26" s="1" t="s">
        <v>23</v>
      </c>
      <c r="B26" s="3"/>
      <c r="C26" s="3"/>
      <c r="D26" s="3"/>
      <c r="E26" s="18">
        <f t="shared" si="1"/>
        <v>0</v>
      </c>
      <c r="F26" s="3">
        <f>(E2*G26)</f>
        <v>0</v>
      </c>
      <c r="G26" s="3">
        <f t="shared" si="2"/>
        <v>0</v>
      </c>
      <c r="H26" s="16">
        <v>-1</v>
      </c>
      <c r="I26" s="1"/>
      <c r="J26" s="1"/>
      <c r="K26" s="1"/>
      <c r="L26" s="1"/>
    </row>
    <row r="27" spans="1:12" x14ac:dyDescent="0.25">
      <c r="A27" s="1" t="s">
        <v>24</v>
      </c>
      <c r="B27" s="3"/>
      <c r="C27" s="3"/>
      <c r="D27" s="3"/>
      <c r="E27" s="18">
        <f t="shared" si="1"/>
        <v>0</v>
      </c>
      <c r="F27" s="3">
        <f>(E2*G27)</f>
        <v>0</v>
      </c>
      <c r="G27" s="3">
        <f t="shared" si="2"/>
        <v>0</v>
      </c>
      <c r="H27" s="16">
        <v>-1</v>
      </c>
      <c r="I27" s="1"/>
      <c r="J27" s="1"/>
      <c r="K27" s="1"/>
      <c r="L27" s="1"/>
    </row>
    <row r="28" spans="1:12" x14ac:dyDescent="0.25">
      <c r="A28" s="1" t="s">
        <v>25</v>
      </c>
      <c r="B28" s="3"/>
      <c r="C28" s="3"/>
      <c r="D28" s="3"/>
      <c r="E28" s="18">
        <f t="shared" si="1"/>
        <v>0</v>
      </c>
      <c r="F28" s="3">
        <f>(E2*G28)</f>
        <v>0</v>
      </c>
      <c r="G28" s="3">
        <f t="shared" si="2"/>
        <v>0</v>
      </c>
      <c r="H28" s="16">
        <v>-1</v>
      </c>
      <c r="I28" s="1"/>
      <c r="J28" s="1"/>
      <c r="K28" s="1"/>
      <c r="L28" s="1"/>
    </row>
    <row r="29" spans="1:12" x14ac:dyDescent="0.25">
      <c r="A29" s="1" t="s">
        <v>73</v>
      </c>
      <c r="B29" s="3"/>
      <c r="C29" s="3"/>
      <c r="D29" s="3"/>
      <c r="E29" s="18">
        <f t="shared" si="1"/>
        <v>0</v>
      </c>
      <c r="F29" s="3">
        <f>(E2*G29)</f>
        <v>0</v>
      </c>
      <c r="G29" s="3">
        <f t="shared" si="2"/>
        <v>0</v>
      </c>
      <c r="H29" s="16">
        <v>-1</v>
      </c>
      <c r="I29" s="1"/>
      <c r="J29" s="1" t="s">
        <v>76</v>
      </c>
      <c r="K29" s="21">
        <f>SUM(LARGE(H5:H32,1),LARGE(H5:H32,2),LARGE(H5:H32,3),LARGE(H5:H32,4),LARGE(H5:H32,5),LARGE(H5:H32,6),LARGE(H5:H32,7),LARGE(H5:H32,8),LARGE(H5:H32,9),LARGE(H5:H32,10),LARGE(H5:H32,11))</f>
        <v>765</v>
      </c>
      <c r="L29" s="1"/>
    </row>
    <row r="30" spans="1:12" x14ac:dyDescent="0.25">
      <c r="A30" s="1" t="s">
        <v>74</v>
      </c>
      <c r="B30" s="3"/>
      <c r="C30" s="3"/>
      <c r="D30" s="3"/>
      <c r="E30" s="18">
        <f t="shared" si="1"/>
        <v>0</v>
      </c>
      <c r="F30" s="3">
        <f t="shared" ref="F30" si="3">(E5*G30)</f>
        <v>0</v>
      </c>
      <c r="G30" s="3">
        <f t="shared" si="2"/>
        <v>0</v>
      </c>
      <c r="H30" s="16">
        <v>-1</v>
      </c>
      <c r="I30" s="1"/>
      <c r="J30" s="1"/>
      <c r="K30" s="1"/>
      <c r="L30" s="1"/>
    </row>
    <row r="31" spans="1:12" x14ac:dyDescent="0.25">
      <c r="A31" s="1" t="s">
        <v>75</v>
      </c>
      <c r="B31" s="3"/>
      <c r="C31" s="3"/>
      <c r="D31" s="3"/>
      <c r="E31" s="18">
        <f t="shared" si="1"/>
        <v>0</v>
      </c>
      <c r="F31" s="3">
        <f>(E2*G31)</f>
        <v>0</v>
      </c>
      <c r="G31" s="3">
        <f t="shared" si="2"/>
        <v>0</v>
      </c>
      <c r="H31" s="16">
        <v>-1</v>
      </c>
      <c r="I31" s="1"/>
      <c r="J31" s="1"/>
      <c r="K31" s="1"/>
      <c r="L31" s="1"/>
    </row>
    <row r="32" spans="1:12" x14ac:dyDescent="0.25">
      <c r="A32" s="1" t="s">
        <v>72</v>
      </c>
      <c r="B32" s="3"/>
      <c r="C32" s="3"/>
      <c r="D32" s="3"/>
      <c r="E32" s="18">
        <f>H32+1</f>
        <v>0</v>
      </c>
      <c r="F32" s="3">
        <f>(E2*G32)</f>
        <v>0</v>
      </c>
      <c r="G32" s="3">
        <f t="shared" si="2"/>
        <v>0</v>
      </c>
      <c r="H32" s="16">
        <v>-1</v>
      </c>
      <c r="I32" s="1"/>
      <c r="J32" s="1"/>
      <c r="K32" s="1"/>
      <c r="L32" s="1"/>
    </row>
    <row r="33" spans="1:12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 t="s">
        <v>44</v>
      </c>
      <c r="B35" s="1"/>
      <c r="C35" s="1" t="s">
        <v>45</v>
      </c>
      <c r="D35" s="1" t="s">
        <v>46</v>
      </c>
      <c r="E35" s="1" t="s">
        <v>47</v>
      </c>
      <c r="F35" s="1" t="s">
        <v>48</v>
      </c>
      <c r="G35" s="1" t="s">
        <v>49</v>
      </c>
      <c r="H35" s="1"/>
      <c r="I35" s="1"/>
      <c r="J35" s="1" t="s">
        <v>67</v>
      </c>
      <c r="K35" s="1" t="s">
        <v>64</v>
      </c>
      <c r="L35" s="1"/>
    </row>
    <row r="36" spans="1:12" x14ac:dyDescent="0.25">
      <c r="A36" s="1"/>
      <c r="B36" s="1"/>
      <c r="C36" s="3" t="s">
        <v>115</v>
      </c>
      <c r="D36" s="4">
        <v>6</v>
      </c>
      <c r="E36" s="3">
        <f>(100*D36*B2)</f>
        <v>5400</v>
      </c>
      <c r="F36" s="3">
        <f>(IF(E36&lt;G1,E36,G1))</f>
        <v>5400</v>
      </c>
      <c r="G36" s="3">
        <f>(15*F36)</f>
        <v>81000</v>
      </c>
      <c r="H36" s="20"/>
      <c r="I36" s="1"/>
      <c r="J36" s="3">
        <f>(IF(E36&lt;K15,E36,K15))</f>
        <v>5400</v>
      </c>
      <c r="K36" s="3">
        <f>(15*J36)</f>
        <v>81000</v>
      </c>
      <c r="L36" s="1"/>
    </row>
    <row r="37" spans="1:12" x14ac:dyDescent="0.25">
      <c r="A37" s="1"/>
      <c r="B37" s="1"/>
      <c r="C37" s="3" t="s">
        <v>116</v>
      </c>
      <c r="D37" s="4">
        <v>9</v>
      </c>
      <c r="E37" s="3">
        <f>(100*D37*B2)</f>
        <v>8100</v>
      </c>
      <c r="F37" s="3">
        <f>(IF(E37&lt;G1,E37,G1))</f>
        <v>8100</v>
      </c>
      <c r="G37" s="3">
        <f t="shared" ref="G37:G52" si="4">(15*F37)</f>
        <v>121500</v>
      </c>
      <c r="H37" s="20"/>
      <c r="I37" s="1"/>
      <c r="J37" s="3">
        <f>(IF(E37&lt;K15,E37,K15))</f>
        <v>8100</v>
      </c>
      <c r="K37" s="3">
        <f t="shared" ref="K37:K52" si="5">(15*J37)</f>
        <v>121500</v>
      </c>
      <c r="L37" s="1"/>
    </row>
    <row r="38" spans="1:12" x14ac:dyDescent="0.25">
      <c r="A38" s="1"/>
      <c r="B38" s="1"/>
      <c r="C38" s="3" t="s">
        <v>117</v>
      </c>
      <c r="D38" s="4">
        <v>14</v>
      </c>
      <c r="E38" s="3">
        <f>(100*D38*B2)</f>
        <v>12600</v>
      </c>
      <c r="F38" s="3">
        <f>(IF(E38&lt;G1,E38,G1))</f>
        <v>12600</v>
      </c>
      <c r="G38" s="3">
        <f t="shared" si="4"/>
        <v>189000</v>
      </c>
      <c r="H38" s="20"/>
      <c r="I38" s="1"/>
      <c r="J38" s="3">
        <f>(IF(E38&lt;K15,E38,K15))</f>
        <v>12600</v>
      </c>
      <c r="K38" s="3">
        <f t="shared" si="5"/>
        <v>189000</v>
      </c>
      <c r="L38" s="1"/>
    </row>
    <row r="39" spans="1:12" x14ac:dyDescent="0.25">
      <c r="A39" s="1"/>
      <c r="B39" s="1"/>
      <c r="C39" s="3" t="s">
        <v>118</v>
      </c>
      <c r="D39" s="4">
        <v>9</v>
      </c>
      <c r="E39" s="3">
        <f>(100*D39*B2)</f>
        <v>8100</v>
      </c>
      <c r="F39" s="3">
        <f>(IF(E39&lt;G1,E39,G1))</f>
        <v>8100</v>
      </c>
      <c r="G39" s="3">
        <f t="shared" si="4"/>
        <v>121500</v>
      </c>
      <c r="H39" s="20"/>
      <c r="I39" s="1"/>
      <c r="J39" s="3">
        <f>(IF(E39&lt;K15,E39,K15))</f>
        <v>8100</v>
      </c>
      <c r="K39" s="3">
        <f t="shared" si="5"/>
        <v>121500</v>
      </c>
      <c r="L39" s="1"/>
    </row>
    <row r="40" spans="1:12" x14ac:dyDescent="0.25">
      <c r="A40" s="1"/>
      <c r="B40" s="1"/>
      <c r="C40" s="3" t="s">
        <v>119</v>
      </c>
      <c r="D40" s="4">
        <v>8</v>
      </c>
      <c r="E40" s="3">
        <f>(100*D40*B2)</f>
        <v>7200</v>
      </c>
      <c r="F40" s="3">
        <f>(IF(E40&lt;G1,E40,G1))</f>
        <v>7200</v>
      </c>
      <c r="G40" s="3">
        <f t="shared" si="4"/>
        <v>108000</v>
      </c>
      <c r="H40" s="20"/>
      <c r="I40" s="1"/>
      <c r="J40" s="3">
        <f>(IF(E40&lt;K15,E40,K15))</f>
        <v>7200</v>
      </c>
      <c r="K40" s="3">
        <f t="shared" si="5"/>
        <v>108000</v>
      </c>
      <c r="L40" s="1"/>
    </row>
    <row r="41" spans="1:12" x14ac:dyDescent="0.25">
      <c r="A41" s="1"/>
      <c r="B41" s="1"/>
      <c r="C41" s="3" t="s">
        <v>120</v>
      </c>
      <c r="D41" s="4">
        <v>7</v>
      </c>
      <c r="E41" s="3">
        <f>(100*D41*B2)</f>
        <v>6300</v>
      </c>
      <c r="F41" s="3">
        <f>(IF(E41&lt;G1,E41,G1))</f>
        <v>6300</v>
      </c>
      <c r="G41" s="3">
        <f t="shared" si="4"/>
        <v>94500</v>
      </c>
      <c r="H41" s="20"/>
      <c r="I41" s="1"/>
      <c r="J41" s="3">
        <f>(IF(E41&lt;K15,E41,K15))</f>
        <v>6300</v>
      </c>
      <c r="K41" s="3">
        <f t="shared" si="5"/>
        <v>94500</v>
      </c>
      <c r="L41" s="1"/>
    </row>
    <row r="42" spans="1:12" x14ac:dyDescent="0.25">
      <c r="A42" s="1"/>
      <c r="B42" s="1"/>
      <c r="C42" s="3" t="s">
        <v>121</v>
      </c>
      <c r="D42" s="4">
        <v>10</v>
      </c>
      <c r="E42" s="3">
        <f>(100*D42*B2)</f>
        <v>9000</v>
      </c>
      <c r="F42" s="3">
        <f>(IF(E42&lt;G1,E42,G1))</f>
        <v>9000</v>
      </c>
      <c r="G42" s="3">
        <f t="shared" si="4"/>
        <v>135000</v>
      </c>
      <c r="H42" s="20"/>
      <c r="I42" s="1"/>
      <c r="J42" s="3">
        <f>(IF(E42&lt;K15,E42,K15))</f>
        <v>9000</v>
      </c>
      <c r="K42" s="3">
        <f t="shared" si="5"/>
        <v>135000</v>
      </c>
      <c r="L42" s="1"/>
    </row>
    <row r="43" spans="1:12" x14ac:dyDescent="0.25">
      <c r="A43" s="1"/>
      <c r="B43" s="1"/>
      <c r="C43" s="3" t="s">
        <v>122</v>
      </c>
      <c r="D43" s="4">
        <v>15</v>
      </c>
      <c r="E43" s="3">
        <f>(100*D43*B2)</f>
        <v>13500</v>
      </c>
      <c r="F43" s="3">
        <f>(IF(E43&lt;G1,E43,G1))</f>
        <v>13500</v>
      </c>
      <c r="G43" s="3">
        <f t="shared" si="4"/>
        <v>202500</v>
      </c>
      <c r="H43" s="20"/>
      <c r="I43" s="1"/>
      <c r="J43" s="3">
        <f>(IF(E43&lt;K15,E43,K15))</f>
        <v>13500</v>
      </c>
      <c r="K43" s="3">
        <f t="shared" si="5"/>
        <v>202500</v>
      </c>
      <c r="L43" s="1"/>
    </row>
    <row r="44" spans="1:12" x14ac:dyDescent="0.25">
      <c r="A44" s="1"/>
      <c r="B44" s="1"/>
      <c r="C44" s="3" t="s">
        <v>123</v>
      </c>
      <c r="D44" s="4">
        <v>11</v>
      </c>
      <c r="E44" s="3">
        <f>(100*D44*B2)</f>
        <v>9900</v>
      </c>
      <c r="F44" s="3">
        <f>(IF(E44&lt;G1,E44,G1))</f>
        <v>9900</v>
      </c>
      <c r="G44" s="3">
        <f t="shared" si="4"/>
        <v>148500</v>
      </c>
      <c r="H44" s="20"/>
      <c r="I44" s="1"/>
      <c r="J44" s="3">
        <f>(IF(E44&lt;K15,E44,K15))</f>
        <v>9900</v>
      </c>
      <c r="K44" s="3">
        <f t="shared" si="5"/>
        <v>148500</v>
      </c>
      <c r="L44" s="1"/>
    </row>
    <row r="45" spans="1:12" x14ac:dyDescent="0.25">
      <c r="A45" s="1"/>
      <c r="B45" s="1"/>
      <c r="C45" s="3" t="s">
        <v>124</v>
      </c>
      <c r="D45" s="4">
        <v>8</v>
      </c>
      <c r="E45" s="3">
        <f>(100*D45*B2)</f>
        <v>7200</v>
      </c>
      <c r="F45" s="3">
        <f>(IF(E45&lt;G1,E45,G1))</f>
        <v>7200</v>
      </c>
      <c r="G45" s="3">
        <f t="shared" si="4"/>
        <v>108000</v>
      </c>
      <c r="H45" s="20"/>
      <c r="I45" s="1"/>
      <c r="J45" s="3">
        <f>(IF(E45&lt;K15,E45,K15))</f>
        <v>7200</v>
      </c>
      <c r="K45" s="3">
        <f t="shared" si="5"/>
        <v>108000</v>
      </c>
      <c r="L45" s="1"/>
    </row>
    <row r="46" spans="1:12" x14ac:dyDescent="0.25">
      <c r="A46" s="1"/>
      <c r="B46" s="1"/>
      <c r="C46" s="3" t="s">
        <v>125</v>
      </c>
      <c r="D46" s="4">
        <v>8</v>
      </c>
      <c r="E46" s="3">
        <f>(100*D46*B2)</f>
        <v>7200</v>
      </c>
      <c r="F46" s="3">
        <f>(IF(E46&lt;G1,E46,G1))</f>
        <v>7200</v>
      </c>
      <c r="G46" s="3">
        <f t="shared" si="4"/>
        <v>108000</v>
      </c>
      <c r="H46" s="20"/>
      <c r="I46" s="1"/>
      <c r="J46" s="3">
        <f>(IF(E46&lt;K15,E46,K15))</f>
        <v>7200</v>
      </c>
      <c r="K46" s="3">
        <f t="shared" si="5"/>
        <v>108000</v>
      </c>
      <c r="L46" s="1"/>
    </row>
    <row r="47" spans="1:12" x14ac:dyDescent="0.25">
      <c r="A47" s="1"/>
      <c r="B47" s="1"/>
      <c r="C47" s="3" t="s">
        <v>126</v>
      </c>
      <c r="D47" s="4">
        <v>9</v>
      </c>
      <c r="E47" s="3">
        <f>(100*D47*B2)</f>
        <v>8100</v>
      </c>
      <c r="F47" s="3">
        <f>(IF(E47&lt;G1,E47,G1))</f>
        <v>8100</v>
      </c>
      <c r="G47" s="3">
        <f t="shared" si="4"/>
        <v>121500</v>
      </c>
      <c r="H47" s="20"/>
      <c r="I47" s="1"/>
      <c r="J47" s="3">
        <f>(IF(E47&lt;K15,E47,K15))</f>
        <v>8100</v>
      </c>
      <c r="K47" s="3">
        <f t="shared" si="5"/>
        <v>121500</v>
      </c>
      <c r="L47" s="1"/>
    </row>
    <row r="48" spans="1:12" x14ac:dyDescent="0.25">
      <c r="A48" s="1"/>
      <c r="B48" s="1"/>
      <c r="C48" s="3" t="s">
        <v>127</v>
      </c>
      <c r="D48" s="4">
        <v>9</v>
      </c>
      <c r="E48" s="3">
        <f>(100*D48*B2)</f>
        <v>8100</v>
      </c>
      <c r="F48" s="3">
        <f>(IF(E48&lt;G1,E48,G1))</f>
        <v>8100</v>
      </c>
      <c r="G48" s="3">
        <f t="shared" si="4"/>
        <v>121500</v>
      </c>
      <c r="H48" s="20"/>
      <c r="I48" s="1"/>
      <c r="J48" s="3">
        <f>(IF(E48&lt;K15,E48,K15))</f>
        <v>8100</v>
      </c>
      <c r="K48" s="3">
        <f t="shared" si="5"/>
        <v>121500</v>
      </c>
      <c r="L48" s="1"/>
    </row>
    <row r="49" spans="1:12" x14ac:dyDescent="0.25">
      <c r="A49" s="1"/>
      <c r="B49" s="1"/>
      <c r="C49" s="3" t="s">
        <v>128</v>
      </c>
      <c r="D49" s="4">
        <v>9</v>
      </c>
      <c r="E49" s="3">
        <f>(100*D49*B2)</f>
        <v>8100</v>
      </c>
      <c r="F49" s="3">
        <f>(IF(E49&lt;G1,E49,G1))</f>
        <v>8100</v>
      </c>
      <c r="G49" s="3">
        <f t="shared" si="4"/>
        <v>121500</v>
      </c>
      <c r="H49" s="20"/>
      <c r="I49" s="1"/>
      <c r="J49" s="3">
        <f>(IF(E49&lt;K15,E49,K15))</f>
        <v>8100</v>
      </c>
      <c r="K49" s="3">
        <f t="shared" si="5"/>
        <v>121500</v>
      </c>
      <c r="L49" s="1"/>
    </row>
    <row r="50" spans="1:12" x14ac:dyDescent="0.25">
      <c r="A50" s="1"/>
      <c r="B50" s="1"/>
      <c r="C50" s="3" t="s">
        <v>129</v>
      </c>
      <c r="D50" s="4">
        <v>6</v>
      </c>
      <c r="E50" s="3">
        <f>(100*D50*B2)</f>
        <v>5400</v>
      </c>
      <c r="F50" s="3">
        <f>(IF(E50&lt;G1,E50,G1))</f>
        <v>5400</v>
      </c>
      <c r="G50" s="3">
        <f t="shared" si="4"/>
        <v>81000</v>
      </c>
      <c r="H50" s="20"/>
      <c r="I50" s="1"/>
      <c r="J50" s="3">
        <f>(IF(E50&lt;K15,E50,K15))</f>
        <v>5400</v>
      </c>
      <c r="K50" s="3">
        <f t="shared" si="5"/>
        <v>81000</v>
      </c>
      <c r="L50" s="1"/>
    </row>
    <row r="51" spans="1:12" x14ac:dyDescent="0.25">
      <c r="A51" s="1"/>
      <c r="B51" s="1"/>
      <c r="C51" s="3" t="s">
        <v>130</v>
      </c>
      <c r="D51" s="4">
        <v>6</v>
      </c>
      <c r="E51" s="3">
        <f>(100*D51*B2)</f>
        <v>5400</v>
      </c>
      <c r="F51" s="3">
        <f>(IF(E51&lt;G1,E51,G1))</f>
        <v>5400</v>
      </c>
      <c r="G51" s="3">
        <f t="shared" si="4"/>
        <v>81000</v>
      </c>
      <c r="H51" s="20"/>
      <c r="I51" s="1"/>
      <c r="J51" s="3">
        <f>(IF(E51&lt;K15,E51,K15))</f>
        <v>5400</v>
      </c>
      <c r="K51" s="3">
        <f t="shared" si="5"/>
        <v>81000</v>
      </c>
      <c r="L51" s="1"/>
    </row>
    <row r="52" spans="1:12" x14ac:dyDescent="0.25">
      <c r="A52" s="1"/>
      <c r="B52" s="1"/>
      <c r="C52" s="3" t="s">
        <v>131</v>
      </c>
      <c r="D52" s="4">
        <v>10</v>
      </c>
      <c r="E52" s="3">
        <f>(100*D52*B2)</f>
        <v>9000</v>
      </c>
      <c r="F52" s="3">
        <f>(IF(E52&lt;G1,E52,G1))</f>
        <v>9000</v>
      </c>
      <c r="G52" s="3">
        <f t="shared" si="4"/>
        <v>135000</v>
      </c>
      <c r="H52" s="20"/>
      <c r="I52" s="1"/>
      <c r="J52" s="3">
        <f>(IF(E52&lt;K15,E52,K15))</f>
        <v>9000</v>
      </c>
      <c r="K52" s="3">
        <f t="shared" si="5"/>
        <v>135000</v>
      </c>
      <c r="L52" s="1"/>
    </row>
    <row r="53" spans="1:12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5">
      <c r="A55" s="1"/>
      <c r="B55" s="1"/>
      <c r="C55" s="1" t="s">
        <v>53</v>
      </c>
      <c r="D55" s="1" t="s">
        <v>54</v>
      </c>
      <c r="E55" s="1" t="s">
        <v>55</v>
      </c>
      <c r="F55" s="1" t="s">
        <v>56</v>
      </c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2">
        <v>0</v>
      </c>
      <c r="E56" s="2">
        <v>0</v>
      </c>
      <c r="F56" s="1">
        <f>(34-E56-D56)</f>
        <v>34</v>
      </c>
      <c r="G56" s="1"/>
      <c r="H56" s="1"/>
      <c r="I56" s="1"/>
      <c r="J56" s="1"/>
      <c r="K56" s="1"/>
      <c r="L56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Strerath</dc:creator>
  <cp:lastModifiedBy>Chris</cp:lastModifiedBy>
  <dcterms:created xsi:type="dcterms:W3CDTF">2015-06-05T18:19:34Z</dcterms:created>
  <dcterms:modified xsi:type="dcterms:W3CDTF">2021-09-29T21:53:07Z</dcterms:modified>
</cp:coreProperties>
</file>